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stomer_Service_and_Business_Development\Marketing\Energy Services\Rebates\2020 Rebates\"/>
    </mc:Choice>
  </mc:AlternateContent>
  <workbookProtection workbookAlgorithmName="SHA-512" workbookHashValue="L5MUxSZ+IhtLfh8hE/c57Wd1DJDhvc4Q+jM5knSSXABtKAn5oIOpBAMJfFBnpm6hmIlhxraEhGThv0aTbcsjxw==" workbookSaltValue="kXDFgj2EkZV+rClz4VsNOg==" workbookSpinCount="100000" lockStructure="1"/>
  <bookViews>
    <workbookView xWindow="0" yWindow="0" windowWidth="28800" windowHeight="12225"/>
  </bookViews>
  <sheets>
    <sheet name="Sheet1" sheetId="1" r:id="rId1"/>
    <sheet name="A" sheetId="2" state="hidden" r:id="rId2"/>
  </sheets>
  <definedNames>
    <definedName name="_xlnm.Print_Area" localSheetId="1">A!$B$2:$D$21</definedName>
    <definedName name="_xlnm.Print_Area" localSheetId="0">Sheet1!$B$2:$D$23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8" i="2"/>
  <c r="C9" i="2"/>
  <c r="C10" i="2"/>
  <c r="C11" i="2"/>
  <c r="D11" i="1"/>
  <c r="B11" i="1"/>
  <c r="C7" i="2" l="1"/>
  <c r="L80" i="2" l="1"/>
  <c r="L77" i="2"/>
  <c r="L76" i="2"/>
  <c r="L78" i="2"/>
  <c r="L79" i="2"/>
  <c r="L67" i="2"/>
  <c r="L66" i="2"/>
  <c r="L59" i="2"/>
  <c r="L47" i="2"/>
  <c r="C29" i="2" s="1"/>
  <c r="L68" i="2"/>
  <c r="L56" i="2"/>
  <c r="L55" i="2"/>
  <c r="L48" i="2"/>
  <c r="L69" i="2"/>
  <c r="L57" i="2"/>
  <c r="L45" i="2"/>
  <c r="L44" i="2"/>
  <c r="L70" i="2"/>
  <c r="L58" i="2"/>
  <c r="L46" i="2"/>
  <c r="D29" i="2" l="1"/>
  <c r="D30" i="2" s="1"/>
  <c r="D31" i="2" s="1"/>
  <c r="C36" i="2"/>
  <c r="C37" i="2" s="1"/>
  <c r="C38" i="2" s="1"/>
  <c r="D36" i="2"/>
  <c r="D37" i="2" s="1"/>
  <c r="D38" i="2" s="1"/>
  <c r="C30" i="2"/>
  <c r="C31" i="2" s="1"/>
  <c r="C17" i="2" l="1"/>
  <c r="C19" i="1" s="1"/>
  <c r="C15" i="2"/>
  <c r="C17" i="1" s="1"/>
</calcChain>
</file>

<file path=xl/comments1.xml><?xml version="1.0" encoding="utf-8"?>
<comments xmlns="http://schemas.openxmlformats.org/spreadsheetml/2006/main">
  <authors>
    <author>Matt Hein</author>
  </authors>
  <commentList>
    <comment ref="E84" authorId="0" shapeId="0">
      <text>
        <r>
          <rPr>
            <b/>
            <sz val="9"/>
            <color indexed="81"/>
            <rFont val="Tahoma"/>
            <family val="2"/>
          </rPr>
          <t>Matt Hein:</t>
        </r>
        <r>
          <rPr>
            <sz val="9"/>
            <color indexed="81"/>
            <rFont val="Tahoma"/>
            <family val="2"/>
          </rPr>
          <t xml:space="preserve">
A.B.C
A = Major change to core calculations. Must upgrade 'in progress' projects to latest version.
B = Moderate change (e.g. features added). Do not need to upgrade but is a good idea.
C = Minor change that does not impact results. (e.g. esthetics). No upgrade required.</t>
        </r>
      </text>
    </comment>
  </commentList>
</comments>
</file>

<file path=xl/sharedStrings.xml><?xml version="1.0" encoding="utf-8"?>
<sst xmlns="http://schemas.openxmlformats.org/spreadsheetml/2006/main" count="104" uniqueCount="64">
  <si>
    <t>INSTRUCTIONS</t>
  </si>
  <si>
    <t>CFU Energy Services will accept the results of the following simple sizing review as an alternative to a CFU-approved HVAC sizing for residential gas furnaces and air conditioner rebates.</t>
  </si>
  <si>
    <t>Enter the following information (in yellow highlighted area) to see if the equipment can be simply approved for a rebate.</t>
  </si>
  <si>
    <t>INPUT</t>
  </si>
  <si>
    <t>Customer:</t>
  </si>
  <si>
    <t>Source for input data</t>
  </si>
  <si>
    <t>Year Built</t>
  </si>
  <si>
    <t>Blackhawk County Assessor Website</t>
  </si>
  <si>
    <t>Total Living Area (sqft)</t>
  </si>
  <si>
    <t>AC Size (tons)</t>
  </si>
  <si>
    <t>Your HVAC Sizing</t>
  </si>
  <si>
    <t>Furnace Size (Btu/h)</t>
  </si>
  <si>
    <t>RESULT</t>
  </si>
  <si>
    <t>Air Conditioner:</t>
  </si>
  <si>
    <t>Gas Furnace:</t>
  </si>
  <si>
    <t>IMPORTANT</t>
  </si>
  <si>
    <r>
      <t xml:space="preserve">This spreadsheet tool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an HVAC Sizing and</t>
    </r>
    <r>
      <rPr>
        <u/>
        <sz val="11"/>
        <color theme="1"/>
        <rFont val="Calibri"/>
        <family val="2"/>
        <scheme val="minor"/>
      </rPr>
      <t xml:space="preserve"> cannot</t>
    </r>
    <r>
      <rPr>
        <sz val="11"/>
        <color theme="1"/>
        <rFont val="Calibri"/>
        <family val="2"/>
        <scheme val="minor"/>
      </rPr>
      <t xml:space="preserve"> be used as an alternative to code-required HVAC Sizing. (IRC M1401.3)</t>
    </r>
  </si>
  <si>
    <t>Enter the following information to see if the equipment can be simply approved for a rebate.</t>
  </si>
  <si>
    <t>Source of Inputs</t>
  </si>
  <si>
    <t>AC</t>
  </si>
  <si>
    <t>Furnace</t>
  </si>
  <si>
    <t>Sizing Factor</t>
  </si>
  <si>
    <t>Calculated Size</t>
  </si>
  <si>
    <t>Simple Accepted Size</t>
  </si>
  <si>
    <t>0-799</t>
  </si>
  <si>
    <t>800-1199</t>
  </si>
  <si>
    <t>1200-1799</t>
  </si>
  <si>
    <t>1800-2499</t>
  </si>
  <si>
    <t>2500-4000</t>
  </si>
  <si>
    <t>Selected Year Built Bin</t>
  </si>
  <si>
    <t>area</t>
  </si>
  <si>
    <t xml:space="preserve">age </t>
  </si>
  <si>
    <t>CHANGE LOG</t>
  </si>
  <si>
    <t>Date</t>
  </si>
  <si>
    <t>By</t>
  </si>
  <si>
    <t>Version</t>
  </si>
  <si>
    <t>Created v1 draft</t>
  </si>
  <si>
    <t>MRH</t>
  </si>
  <si>
    <t>1.0.0</t>
  </si>
  <si>
    <t>Updated to exclude some bins because of low sample size</t>
  </si>
  <si>
    <t>1.1.0</t>
  </si>
  <si>
    <t>Google Sheets blows through protection so need to make it harder to edit by moving things to 2nd sheet</t>
  </si>
  <si>
    <t>2.1.0</t>
  </si>
  <si>
    <t>3.0.0</t>
  </si>
  <si>
    <t>Error found. Sizing factors were referencing the square-footage and not the age for lookup function.</t>
  </si>
  <si>
    <t>Choose area method</t>
  </si>
  <si>
    <t>AC sizing factors (sqft/ton) - Blackhawk county method</t>
  </si>
  <si>
    <t>Furnace sizing factors (BTU/SF) -Blackhawk county method</t>
  </si>
  <si>
    <t>AC sizing factors (sqft/ton) - Conditioned area method</t>
  </si>
  <si>
    <t>0-1800</t>
  </si>
  <si>
    <t>1800-2400</t>
  </si>
  <si>
    <t>2400-3000</t>
  </si>
  <si>
    <t>3000-4000</t>
  </si>
  <si>
    <t>4000-6000</t>
  </si>
  <si>
    <t>Furnace sizing factors (BTU/SF) - Conditioned area method</t>
  </si>
  <si>
    <t>Added values for conditioned area</t>
  </si>
  <si>
    <t>SV</t>
  </si>
  <si>
    <t>4.0.0</t>
  </si>
  <si>
    <t>Total Living Area from Blackhawk County</t>
  </si>
  <si>
    <t xml:space="preserve">Measured Conditioned Area </t>
  </si>
  <si>
    <t>&lt;-- Blackhawk County Assessor Website</t>
  </si>
  <si>
    <t>&lt;-- Your HVAC Sizing</t>
  </si>
  <si>
    <t>Version: 4.0.0</t>
  </si>
  <si>
    <t>Choose Area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</si>
</sst>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5595"/>
      <name val="Calibri"/>
      <family val="2"/>
    </font>
    <font>
      <u/>
      <sz val="11"/>
      <color theme="1"/>
      <name val="Calibri"/>
      <family val="2"/>
      <scheme val="minor"/>
    </font>
    <font>
      <u/>
      <sz val="10"/>
      <color rgb="FF6A6665"/>
      <name val="Calibri"/>
      <family val="2"/>
      <scheme val="minor"/>
    </font>
    <font>
      <sz val="10"/>
      <color rgb="FF6A666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D91F26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6A666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FC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A8E1"/>
        <bgColor indexed="64"/>
      </patternFill>
    </fill>
  </fills>
  <borders count="6">
    <border>
      <left/>
      <right/>
      <top/>
      <bottom/>
      <diagonal/>
    </border>
    <border>
      <left style="thin">
        <color rgb="FF6A6665"/>
      </left>
      <right style="thin">
        <color rgb="FF6A6665"/>
      </right>
      <top style="thin">
        <color rgb="FF6A6665"/>
      </top>
      <bottom style="thin">
        <color rgb="FF6A66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A6665"/>
      </left>
      <right/>
      <top style="thin">
        <color rgb="FF6A6665"/>
      </top>
      <bottom style="thin">
        <color rgb="FF6A6665"/>
      </bottom>
      <diagonal/>
    </border>
    <border>
      <left/>
      <right/>
      <top style="thin">
        <color rgb="FF6A6665"/>
      </top>
      <bottom style="thin">
        <color rgb="FF6A6665"/>
      </bottom>
      <diagonal/>
    </border>
    <border>
      <left/>
      <right style="thin">
        <color rgb="FF6A6665"/>
      </right>
      <top style="thin">
        <color rgb="FF6A6665"/>
      </top>
      <bottom style="thin">
        <color rgb="FF6A6665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top"/>
    </xf>
    <xf numFmtId="0" fontId="5" fillId="2" borderId="0" xfId="0" applyFont="1" applyFill="1"/>
    <xf numFmtId="0" fontId="6" fillId="2" borderId="1" xfId="0" applyFont="1" applyFill="1" applyBorder="1"/>
    <xf numFmtId="0" fontId="6" fillId="2" borderId="0" xfId="0" applyFont="1" applyFill="1"/>
    <xf numFmtId="0" fontId="6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0" fillId="4" borderId="0" xfId="0" applyFill="1"/>
    <xf numFmtId="0" fontId="9" fillId="5" borderId="0" xfId="0" applyFont="1" applyFill="1"/>
    <xf numFmtId="0" fontId="10" fillId="2" borderId="0" xfId="0" applyFont="1" applyFill="1" applyAlignment="1">
      <alignment wrapText="1"/>
    </xf>
    <xf numFmtId="14" fontId="10" fillId="2" borderId="0" xfId="0" applyNumberFormat="1" applyFont="1" applyFill="1" applyAlignment="1">
      <alignment horizontal="left" wrapText="1"/>
    </xf>
    <xf numFmtId="0" fontId="11" fillId="2" borderId="0" xfId="0" applyFont="1" applyFill="1" applyAlignment="1">
      <alignment wrapText="1"/>
    </xf>
    <xf numFmtId="14" fontId="10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Protection="1"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0" fontId="0" fillId="2" borderId="2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8" fillId="5" borderId="0" xfId="0" applyFont="1" applyFill="1" applyAlignment="1" applyProtection="1">
      <alignment horizontal="left"/>
      <protection hidden="1"/>
    </xf>
    <xf numFmtId="0" fontId="8" fillId="5" borderId="0" xfId="0" applyFont="1" applyFill="1" applyProtection="1">
      <protection hidden="1"/>
    </xf>
    <xf numFmtId="0" fontId="9" fillId="5" borderId="0" xfId="0" applyFont="1" applyFill="1" applyProtection="1">
      <protection hidden="1"/>
    </xf>
    <xf numFmtId="0" fontId="10" fillId="2" borderId="0" xfId="0" applyFont="1" applyFill="1" applyAlignment="1" applyProtection="1">
      <alignment wrapText="1"/>
      <protection hidden="1"/>
    </xf>
    <xf numFmtId="14" fontId="10" fillId="2" borderId="0" xfId="0" applyNumberFormat="1" applyFont="1" applyFill="1" applyAlignment="1" applyProtection="1">
      <alignment horizontal="left" wrapText="1"/>
      <protection hidden="1"/>
    </xf>
    <xf numFmtId="0" fontId="11" fillId="2" borderId="0" xfId="0" applyFont="1" applyFill="1" applyAlignment="1" applyProtection="1">
      <alignment wrapText="1"/>
      <protection hidden="1"/>
    </xf>
    <xf numFmtId="0" fontId="5" fillId="2" borderId="0" xfId="0" applyFont="1" applyFill="1" applyProtection="1">
      <protection locked="0"/>
    </xf>
    <xf numFmtId="0" fontId="14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right"/>
      <protection locked="0"/>
    </xf>
    <xf numFmtId="3" fontId="6" fillId="3" borderId="1" xfId="0" applyNumberFormat="1" applyFont="1" applyFill="1" applyBorder="1" applyAlignment="1" applyProtection="1">
      <alignment horizontal="right"/>
      <protection locked="0"/>
    </xf>
    <xf numFmtId="164" fontId="6" fillId="3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hidden="1"/>
    </xf>
    <xf numFmtId="0" fontId="0" fillId="0" borderId="0" xfId="0" applyFill="1"/>
    <xf numFmtId="0" fontId="0" fillId="2" borderId="0" xfId="0" applyFill="1" applyBorder="1" applyProtection="1">
      <protection hidden="1"/>
    </xf>
    <xf numFmtId="1" fontId="6" fillId="3" borderId="1" xfId="0" applyNumberFormat="1" applyFont="1" applyFill="1" applyBorder="1" applyAlignment="1" applyProtection="1">
      <alignment horizontal="left" wrapText="1"/>
      <protection locked="0"/>
    </xf>
    <xf numFmtId="1" fontId="6" fillId="0" borderId="1" xfId="0" applyNumberFormat="1" applyFont="1" applyFill="1" applyBorder="1" applyAlignment="1" applyProtection="1">
      <alignment horizontal="left" wrapText="1"/>
      <protection hidden="1"/>
    </xf>
    <xf numFmtId="1" fontId="6" fillId="0" borderId="1" xfId="0" applyNumberFormat="1" applyFont="1" applyFill="1" applyBorder="1" applyAlignment="1" applyProtection="1">
      <alignment horizontal="right"/>
      <protection hidden="1"/>
    </xf>
    <xf numFmtId="3" fontId="6" fillId="0" borderId="1" xfId="0" applyNumberFormat="1" applyFont="1" applyFill="1" applyBorder="1" applyAlignment="1" applyProtection="1">
      <alignment horizontal="right"/>
      <protection hidden="1"/>
    </xf>
    <xf numFmtId="164" fontId="6" fillId="0" borderId="1" xfId="0" applyNumberFormat="1" applyFont="1" applyFill="1" applyBorder="1" applyAlignment="1" applyProtection="1">
      <alignment horizontal="right"/>
      <protection hidden="1"/>
    </xf>
    <xf numFmtId="0" fontId="0" fillId="2" borderId="0" xfId="0" applyFill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top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5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2">
    <dxf>
      <border>
        <left style="thin">
          <color rgb="FF98E80B"/>
        </left>
        <right style="thin">
          <color rgb="FF98E80B"/>
        </right>
        <top style="thin">
          <color rgb="FF98E80B"/>
        </top>
        <bottom style="thin">
          <color rgb="FF98E80B"/>
        </bottom>
        <vertical/>
        <horizontal/>
      </border>
    </dxf>
    <dxf>
      <border>
        <left style="thin">
          <color rgb="FFD91F26"/>
        </left>
        <right style="thin">
          <color rgb="FFD91F26"/>
        </right>
        <top style="thin">
          <color rgb="FFD91F26"/>
        </top>
        <bottom style="thin">
          <color rgb="FFD91F26"/>
        </bottom>
        <vertical/>
        <horizontal/>
      </border>
    </dxf>
  </dxfs>
  <tableStyles count="0" defaultTableStyle="TableStyleMedium2" defaultPivotStyle="PivotStyleLight16"/>
  <colors>
    <mruColors>
      <color rgb="FFD91F26"/>
      <color rgb="FF98E80B"/>
      <color rgb="FF6A6665"/>
      <color rgb="FFFE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2.co.black-hawk.ia.us/website/bhmap/viewer.htm" TargetMode="External"/><Relationship Id="rId1" Type="http://schemas.openxmlformats.org/officeDocument/2006/relationships/hyperlink" Target="http://www2.co.black-hawk.ia.us/website/bhmap/viewer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2.co.black-hawk.ia.us/website/bhmap/viewer.htm" TargetMode="External"/><Relationship Id="rId1" Type="http://schemas.openxmlformats.org/officeDocument/2006/relationships/hyperlink" Target="http://www2.co.black-hawk.ia.us/website/bhmap/viewer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abSelected="1" workbookViewId="0">
      <selection activeCell="C7" sqref="C7:D7"/>
    </sheetView>
  </sheetViews>
  <sheetFormatPr defaultColWidth="9.140625" defaultRowHeight="15" x14ac:dyDescent="0.25"/>
  <cols>
    <col min="1" max="1" width="1.42578125" style="1" customWidth="1"/>
    <col min="2" max="2" width="30.28515625" style="1" customWidth="1"/>
    <col min="3" max="3" width="29.42578125" style="1" customWidth="1"/>
    <col min="4" max="4" width="31.5703125" style="1" customWidth="1"/>
    <col min="5" max="6" width="9.140625" style="1" customWidth="1"/>
    <col min="7" max="16384" width="9.140625" style="1"/>
  </cols>
  <sheetData>
    <row r="1" spans="2:4" ht="8.4499999999999993" customHeight="1" x14ac:dyDescent="0.25"/>
    <row r="2" spans="2:4" ht="15.75" x14ac:dyDescent="0.25">
      <c r="B2" s="2" t="s">
        <v>0</v>
      </c>
    </row>
    <row r="3" spans="2:4" ht="51.75" customHeight="1" x14ac:dyDescent="0.25">
      <c r="B3" s="47" t="s">
        <v>1</v>
      </c>
      <c r="C3" s="47"/>
      <c r="D3" s="47"/>
    </row>
    <row r="4" spans="2:4" ht="33.75" customHeight="1" x14ac:dyDescent="0.25">
      <c r="B4" s="47" t="s">
        <v>2</v>
      </c>
      <c r="C4" s="47"/>
      <c r="D4" s="47"/>
    </row>
    <row r="5" spans="2:4" x14ac:dyDescent="0.25">
      <c r="B5" s="35"/>
      <c r="C5" s="35"/>
      <c r="D5" s="35"/>
    </row>
    <row r="6" spans="2:4" ht="15.75" x14ac:dyDescent="0.25">
      <c r="B6" s="2" t="s">
        <v>3</v>
      </c>
      <c r="C6" s="35"/>
      <c r="D6" s="35"/>
    </row>
    <row r="7" spans="2:4" ht="40.700000000000003" customHeight="1" x14ac:dyDescent="0.25">
      <c r="B7" s="34" t="s">
        <v>4</v>
      </c>
      <c r="C7" s="50"/>
      <c r="D7" s="50"/>
    </row>
    <row r="8" spans="2:4" x14ac:dyDescent="0.25">
      <c r="D8" s="33" t="s">
        <v>5</v>
      </c>
    </row>
    <row r="9" spans="2:4" ht="38.25" customHeight="1" x14ac:dyDescent="0.35">
      <c r="B9" s="4" t="s">
        <v>63</v>
      </c>
      <c r="C9" s="42"/>
      <c r="D9" s="33"/>
    </row>
    <row r="10" spans="2:4" ht="21" x14ac:dyDescent="0.35">
      <c r="B10" s="4" t="s">
        <v>6</v>
      </c>
      <c r="C10" s="36"/>
      <c r="D10" s="32" t="s">
        <v>60</v>
      </c>
    </row>
    <row r="11" spans="2:4" ht="21.2" x14ac:dyDescent="0.35">
      <c r="B11" s="4" t="str">
        <f>IF(C9="Total Living Area from Blackhawk County","Total Living Area (sqft)","Conditioned Area (sqft)")</f>
        <v>Conditioned Area (sqft)</v>
      </c>
      <c r="C11" s="37"/>
      <c r="D11" s="32" t="str">
        <f>IF(C9="Total Living Area from Blackhawk County","&lt;-- Blackhawk County Assessor Website","&lt;--Your Detailed Conditioned Area Measurements")</f>
        <v>&lt;--Your Detailed Conditioned Area Measurements</v>
      </c>
    </row>
    <row r="12" spans="2:4" ht="21.2" x14ac:dyDescent="0.35">
      <c r="B12" s="4" t="s">
        <v>9</v>
      </c>
      <c r="C12" s="38"/>
      <c r="D12" s="3" t="s">
        <v>61</v>
      </c>
    </row>
    <row r="13" spans="2:4" ht="21.2" x14ac:dyDescent="0.35">
      <c r="B13" s="4" t="s">
        <v>11</v>
      </c>
      <c r="C13" s="37"/>
      <c r="D13" s="3" t="s">
        <v>61</v>
      </c>
    </row>
    <row r="14" spans="2:4" ht="36" customHeight="1" x14ac:dyDescent="0.25"/>
    <row r="15" spans="2:4" ht="15.75" x14ac:dyDescent="0.25">
      <c r="B15" s="2" t="s">
        <v>12</v>
      </c>
    </row>
    <row r="16" spans="2:4" ht="15.75" x14ac:dyDescent="0.25">
      <c r="B16" s="2"/>
    </row>
    <row r="17" spans="2:5" ht="90" customHeight="1" x14ac:dyDescent="0.25">
      <c r="B17" s="6" t="s">
        <v>13</v>
      </c>
      <c r="C17" s="48" t="str">
        <f>A!C15</f>
        <v>Enter inputs.</v>
      </c>
      <c r="D17" s="49"/>
    </row>
    <row r="18" spans="2:5" ht="10.5" customHeight="1" x14ac:dyDescent="0.35">
      <c r="B18" s="5"/>
    </row>
    <row r="19" spans="2:5" ht="90" customHeight="1" x14ac:dyDescent="0.25">
      <c r="B19" s="6" t="s">
        <v>14</v>
      </c>
      <c r="C19" s="48" t="str">
        <f>A!C17</f>
        <v>Enter inputs.</v>
      </c>
      <c r="D19" s="49"/>
    </row>
    <row r="21" spans="2:5" ht="15.75" x14ac:dyDescent="0.25">
      <c r="B21" s="7" t="s">
        <v>15</v>
      </c>
    </row>
    <row r="22" spans="2:5" ht="45.75" customHeight="1" x14ac:dyDescent="0.25">
      <c r="B22" s="47" t="s">
        <v>16</v>
      </c>
      <c r="C22" s="47"/>
      <c r="D22" s="47"/>
    </row>
    <row r="23" spans="2:5" x14ac:dyDescent="0.25">
      <c r="B23" s="3" t="str">
        <f>A!B21</f>
        <v>Version: 4.0.0</v>
      </c>
    </row>
    <row r="24" spans="2:5" x14ac:dyDescent="0.25">
      <c r="B24" s="10"/>
      <c r="C24" s="11"/>
      <c r="D24" s="12"/>
      <c r="E24" s="12"/>
    </row>
    <row r="25" spans="2:5" x14ac:dyDescent="0.25">
      <c r="B25" s="10"/>
      <c r="C25" s="13"/>
      <c r="D25" s="14"/>
      <c r="E25" s="14"/>
    </row>
  </sheetData>
  <sheetProtection algorithmName="SHA-512" hashValue="s8d6RMLpxGVuFeVS8bO4O5zciYa102l4VWT0GRFlvUSTn45lm2i+HnlDOXUOgONBNJpPtgKgmAT48PZC4WjC9Q==" saltValue="aAEaMlwNTRHHhbTV0XyNhQ==" spinCount="100000" sheet="1" selectLockedCells="1"/>
  <mergeCells count="6">
    <mergeCell ref="B3:D3"/>
    <mergeCell ref="B4:D4"/>
    <mergeCell ref="C17:D17"/>
    <mergeCell ref="C19:D19"/>
    <mergeCell ref="B22:D22"/>
    <mergeCell ref="C7:D7"/>
  </mergeCells>
  <conditionalFormatting sqref="C17:D17 C19:D19">
    <cfRule type="containsText" dxfId="1" priority="1" operator="containsText" text="NOT Approved for CFU rebate. Send your HVAC sizing to CFU Energy Servies for review.  energyservices@cfu.net">
      <formula>NOT(ISERROR(SEARCH("NOT Approved for CFU rebate. Send your HVAC sizing to CFU Energy Servies for review.  energyservices@cfu.net",C17)))</formula>
    </cfRule>
    <cfRule type="containsText" dxfId="0" priority="2" operator="containsText" text="Approved for rebate.">
      <formula>NOT(ISERROR(SEARCH("Approved for rebate.",C17)))</formula>
    </cfRule>
  </conditionalFormatting>
  <dataValidations count="1">
    <dataValidation type="list" allowBlank="1" showInputMessage="1" showErrorMessage="1" sqref="C9">
      <formula1>"Total Living Area from Blackhawk County,Measured Conditioned Area "</formula1>
    </dataValidation>
  </dataValidations>
  <hyperlinks>
    <hyperlink ref="D10" r:id="rId1" display="Blackhawk County Assessor Website"/>
    <hyperlink ref="D11" r:id="rId2" display="Blackhawk County Assessor Website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91"/>
  <sheetViews>
    <sheetView workbookViewId="0">
      <selection activeCell="C12" sqref="C12"/>
    </sheetView>
  </sheetViews>
  <sheetFormatPr defaultColWidth="9.140625" defaultRowHeight="15" x14ac:dyDescent="0.25"/>
  <cols>
    <col min="1" max="1" width="1.42578125" style="1" customWidth="1"/>
    <col min="2" max="2" width="30.28515625" style="1" customWidth="1"/>
    <col min="3" max="3" width="30.42578125" style="1" customWidth="1"/>
    <col min="4" max="4" width="31.5703125" style="1" customWidth="1"/>
    <col min="5" max="6" width="9.140625" style="1" customWidth="1"/>
    <col min="7" max="16384" width="9.140625" style="1"/>
  </cols>
  <sheetData>
    <row r="1" spans="2:4" ht="8.4499999999999993" customHeight="1" x14ac:dyDescent="0.25">
      <c r="B1" s="15"/>
      <c r="C1" s="15"/>
      <c r="D1" s="15"/>
    </row>
    <row r="2" spans="2:4" ht="16.350000000000001" x14ac:dyDescent="0.25">
      <c r="B2" s="16" t="s">
        <v>0</v>
      </c>
      <c r="C2" s="15"/>
      <c r="D2" s="15"/>
    </row>
    <row r="3" spans="2:4" ht="51.75" customHeight="1" x14ac:dyDescent="0.25">
      <c r="B3" s="51" t="s">
        <v>1</v>
      </c>
      <c r="C3" s="51"/>
      <c r="D3" s="51"/>
    </row>
    <row r="4" spans="2:4" ht="33.75" customHeight="1" x14ac:dyDescent="0.25">
      <c r="B4" s="51" t="s">
        <v>17</v>
      </c>
      <c r="C4" s="51"/>
      <c r="D4" s="51"/>
    </row>
    <row r="5" spans="2:4" ht="14.25" x14ac:dyDescent="0.25">
      <c r="B5" s="15"/>
      <c r="C5" s="15"/>
      <c r="D5" s="15"/>
    </row>
    <row r="6" spans="2:4" ht="15.75" x14ac:dyDescent="0.25">
      <c r="B6" s="16" t="s">
        <v>3</v>
      </c>
      <c r="C6" s="15"/>
      <c r="D6" s="17" t="s">
        <v>18</v>
      </c>
    </row>
    <row r="7" spans="2:4" ht="41.25" customHeight="1" x14ac:dyDescent="0.35">
      <c r="B7" s="4" t="s">
        <v>45</v>
      </c>
      <c r="C7" s="43" t="str">
        <f>IF(ISBLANK(Sheet1!C9),"",Sheet1!C9)</f>
        <v/>
      </c>
      <c r="D7" s="17"/>
    </row>
    <row r="8" spans="2:4" ht="21" x14ac:dyDescent="0.35">
      <c r="B8" s="18" t="s">
        <v>6</v>
      </c>
      <c r="C8" s="44" t="str">
        <f>IF(ISBLANK(Sheet1!C10),"",Sheet1!C10)</f>
        <v/>
      </c>
      <c r="D8" s="19" t="s">
        <v>7</v>
      </c>
    </row>
    <row r="9" spans="2:4" ht="21.2" x14ac:dyDescent="0.35">
      <c r="B9" s="18" t="s">
        <v>8</v>
      </c>
      <c r="C9" s="45" t="str">
        <f>IF(ISBLANK(Sheet1!C11),"",Sheet1!C11)</f>
        <v/>
      </c>
      <c r="D9" s="19" t="s">
        <v>7</v>
      </c>
    </row>
    <row r="10" spans="2:4" ht="21.2" x14ac:dyDescent="0.35">
      <c r="B10" s="18" t="s">
        <v>9</v>
      </c>
      <c r="C10" s="46" t="str">
        <f>IF(ISBLANK(Sheet1!C12),"",Sheet1!C12)</f>
        <v/>
      </c>
      <c r="D10" s="19" t="s">
        <v>10</v>
      </c>
    </row>
    <row r="11" spans="2:4" ht="21.2" x14ac:dyDescent="0.35">
      <c r="B11" s="18" t="s">
        <v>11</v>
      </c>
      <c r="C11" s="45" t="str">
        <f>IF(ISBLANK(Sheet1!C13),"",Sheet1!C13)</f>
        <v/>
      </c>
      <c r="D11" s="19" t="s">
        <v>10</v>
      </c>
    </row>
    <row r="12" spans="2:4" ht="36" customHeight="1" x14ac:dyDescent="0.25">
      <c r="B12" s="15"/>
      <c r="C12" s="15"/>
      <c r="D12" s="15"/>
    </row>
    <row r="13" spans="2:4" ht="16.350000000000001" x14ac:dyDescent="0.25">
      <c r="B13" s="16" t="s">
        <v>12</v>
      </c>
      <c r="C13" s="15"/>
      <c r="D13" s="15"/>
    </row>
    <row r="14" spans="2:4" ht="16.350000000000001" x14ac:dyDescent="0.25">
      <c r="B14" s="16"/>
      <c r="C14" s="15"/>
      <c r="D14" s="15"/>
    </row>
    <row r="15" spans="2:4" ht="90" customHeight="1" x14ac:dyDescent="0.25">
      <c r="B15" s="20" t="s">
        <v>13</v>
      </c>
      <c r="C15" s="52" t="str">
        <f>IF(ISBLANK(Sheet1!C12),"Enter inputs.",IF(EXACT(C7,B26),IF(C10&lt;=C31,"Approved for rebate.","NOT Approved for CFU rebate. Send your HVAC sizing to CFU Energy Servies for review.  energyservices@cfu.net"),IF(C10&lt;=C38,"Approved for rebate.","NOT Approved for CFU rebate. Send your HVAC sizing to CFU Energy Servies for review.  energyservices@cfu.net")))</f>
        <v>Enter inputs.</v>
      </c>
      <c r="D15" s="53"/>
    </row>
    <row r="16" spans="2:4" ht="10.5" customHeight="1" x14ac:dyDescent="0.35">
      <c r="B16" s="21"/>
      <c r="C16" s="15"/>
      <c r="D16" s="15"/>
    </row>
    <row r="17" spans="2:4" ht="90" customHeight="1" x14ac:dyDescent="0.25">
      <c r="B17" s="20" t="s">
        <v>14</v>
      </c>
      <c r="C17" s="52" t="str">
        <f>IF(ISBLANK(Sheet1!C13),"Enter inputs.",IF(EXACT(C7,B26),IF(C11&lt;=D31,"Approved for rebate.","NOT Approved for CFU rebate. Send your HVAC sizing to CFU Energy Servies for review.  energyservices@cfu.net"),IF(C11&lt;=D38,"Approved for rebate.","NOT Approved for CFU rebate. Send your HVAC sizing to CFU Energy Servies for review.  energyservices@cfu.net")))</f>
        <v>Enter inputs.</v>
      </c>
      <c r="D17" s="53"/>
    </row>
    <row r="18" spans="2:4" x14ac:dyDescent="0.25">
      <c r="B18" s="15"/>
      <c r="C18" s="15"/>
      <c r="D18" s="15"/>
    </row>
    <row r="19" spans="2:4" ht="15.75" x14ac:dyDescent="0.25">
      <c r="B19" s="22" t="s">
        <v>15</v>
      </c>
      <c r="C19" s="15"/>
      <c r="D19" s="15"/>
    </row>
    <row r="20" spans="2:4" ht="45.75" customHeight="1" x14ac:dyDescent="0.25">
      <c r="B20" s="51" t="s">
        <v>16</v>
      </c>
      <c r="C20" s="51"/>
      <c r="D20" s="51"/>
    </row>
    <row r="21" spans="2:4" x14ac:dyDescent="0.25">
      <c r="B21" s="19" t="s">
        <v>62</v>
      </c>
      <c r="C21" s="15"/>
      <c r="D21" s="15"/>
    </row>
    <row r="22" spans="2:4" x14ac:dyDescent="0.25">
      <c r="B22" s="15"/>
      <c r="C22" s="15"/>
      <c r="D22" s="15"/>
    </row>
    <row r="23" spans="2:4" hidden="1" x14ac:dyDescent="0.25">
      <c r="B23" s="15"/>
      <c r="C23" s="15"/>
      <c r="D23" s="15"/>
    </row>
    <row r="24" spans="2:4" hidden="1" x14ac:dyDescent="0.25">
      <c r="B24" s="15"/>
      <c r="C24" s="15"/>
      <c r="D24" s="15"/>
    </row>
    <row r="25" spans="2:4" hidden="1" x14ac:dyDescent="0.25">
      <c r="B25" s="15"/>
      <c r="C25" s="15"/>
      <c r="D25" s="15"/>
    </row>
    <row r="26" spans="2:4" hidden="1" x14ac:dyDescent="0.25">
      <c r="B26" s="24" t="s">
        <v>58</v>
      </c>
      <c r="C26" s="15"/>
      <c r="D26" s="15"/>
    </row>
    <row r="27" spans="2:4" hidden="1" x14ac:dyDescent="0.25">
      <c r="B27" s="15"/>
      <c r="C27" s="15"/>
      <c r="D27" s="15"/>
    </row>
    <row r="28" spans="2:4" hidden="1" x14ac:dyDescent="0.25">
      <c r="B28" s="15"/>
      <c r="C28" s="15" t="s">
        <v>19</v>
      </c>
      <c r="D28" s="15" t="s">
        <v>20</v>
      </c>
    </row>
    <row r="29" spans="2:4" hidden="1" x14ac:dyDescent="0.25">
      <c r="B29" s="15" t="s">
        <v>21</v>
      </c>
      <c r="C29" s="23" t="e">
        <f>VLOOKUP(C9,K43:L48,2,TRUE)</f>
        <v>#N/A</v>
      </c>
      <c r="D29" s="23" t="e">
        <f>VLOOKUP(C9,K54:L59,2,TRUE)</f>
        <v>#N/A</v>
      </c>
    </row>
    <row r="30" spans="2:4" hidden="1" x14ac:dyDescent="0.25">
      <c r="B30" s="15" t="s">
        <v>22</v>
      </c>
      <c r="C30" s="23" t="e">
        <f>C9/C29</f>
        <v>#VALUE!</v>
      </c>
      <c r="D30" s="23" t="e">
        <f>C9*D29</f>
        <v>#VALUE!</v>
      </c>
    </row>
    <row r="31" spans="2:4" hidden="1" x14ac:dyDescent="0.25">
      <c r="B31" s="15" t="s">
        <v>23</v>
      </c>
      <c r="C31" s="23" t="e">
        <f>CEILING(C30,0.5)</f>
        <v>#VALUE!</v>
      </c>
      <c r="D31" s="23" t="e">
        <f>CEILING(D30,10000)</f>
        <v>#VALUE!</v>
      </c>
    </row>
    <row r="32" spans="2:4" hidden="1" x14ac:dyDescent="0.25">
      <c r="B32" s="15"/>
      <c r="C32" s="41"/>
      <c r="D32" s="41"/>
    </row>
    <row r="33" spans="2:12" hidden="1" x14ac:dyDescent="0.25">
      <c r="B33" s="24" t="s">
        <v>59</v>
      </c>
      <c r="C33" s="15"/>
      <c r="D33" s="15"/>
    </row>
    <row r="34" spans="2:12" hidden="1" x14ac:dyDescent="0.25">
      <c r="B34" s="15"/>
      <c r="C34" s="15"/>
      <c r="D34" s="15"/>
    </row>
    <row r="35" spans="2:12" hidden="1" x14ac:dyDescent="0.25">
      <c r="B35" s="15"/>
      <c r="C35" s="15" t="s">
        <v>19</v>
      </c>
      <c r="D35" s="15" t="s">
        <v>20</v>
      </c>
    </row>
    <row r="36" spans="2:12" hidden="1" x14ac:dyDescent="0.25">
      <c r="B36" s="15" t="s">
        <v>21</v>
      </c>
      <c r="C36" s="23" t="e">
        <f>VLOOKUP(C9,K65:L70,2,TRUE)</f>
        <v>#N/A</v>
      </c>
      <c r="D36" s="23" t="e">
        <f>VLOOKUP(C9,K75:L80,2,TRUE)</f>
        <v>#N/A</v>
      </c>
    </row>
    <row r="37" spans="2:12" hidden="1" x14ac:dyDescent="0.25">
      <c r="B37" s="15" t="s">
        <v>22</v>
      </c>
      <c r="C37" s="23" t="e">
        <f>C9/C36</f>
        <v>#VALUE!</v>
      </c>
      <c r="D37" s="23" t="e">
        <f>C9*D36</f>
        <v>#VALUE!</v>
      </c>
    </row>
    <row r="38" spans="2:12" hidden="1" x14ac:dyDescent="0.25">
      <c r="B38" s="15" t="s">
        <v>23</v>
      </c>
      <c r="C38" s="23" t="e">
        <f>CEILING(C37,0.5)</f>
        <v>#VALUE!</v>
      </c>
      <c r="D38" s="23" t="e">
        <f>CEILING(D37,20000)</f>
        <v>#VALUE!</v>
      </c>
    </row>
    <row r="39" spans="2:12" hidden="1" x14ac:dyDescent="0.25">
      <c r="B39" s="15"/>
      <c r="C39" s="41"/>
      <c r="D39" s="41"/>
    </row>
    <row r="40" spans="2:12" hidden="1" x14ac:dyDescent="0.25">
      <c r="B40" s="15"/>
      <c r="C40" s="15"/>
      <c r="D40" s="15"/>
    </row>
    <row r="41" spans="2:12" hidden="1" x14ac:dyDescent="0.25">
      <c r="B41" s="24" t="s">
        <v>46</v>
      </c>
      <c r="C41" s="15"/>
      <c r="D41" s="15"/>
    </row>
    <row r="42" spans="2:12" hidden="1" x14ac:dyDescent="0.25">
      <c r="B42" s="15"/>
      <c r="C42" s="15"/>
      <c r="D42" s="15" t="s">
        <v>8</v>
      </c>
    </row>
    <row r="43" spans="2:12" hidden="1" x14ac:dyDescent="0.25">
      <c r="B43" s="15" t="s">
        <v>6</v>
      </c>
      <c r="C43" s="15">
        <v>0</v>
      </c>
      <c r="D43" s="15" t="s">
        <v>24</v>
      </c>
      <c r="E43" s="1" t="s">
        <v>25</v>
      </c>
      <c r="F43" s="1" t="s">
        <v>26</v>
      </c>
      <c r="G43" s="1" t="s">
        <v>27</v>
      </c>
      <c r="H43" s="1" t="s">
        <v>28</v>
      </c>
      <c r="I43" s="40"/>
      <c r="K43" s="1" t="s">
        <v>29</v>
      </c>
    </row>
    <row r="44" spans="2:12" hidden="1" x14ac:dyDescent="0.25">
      <c r="B44" s="15">
        <v>0</v>
      </c>
      <c r="C44" s="15">
        <v>1944</v>
      </c>
      <c r="D44" s="25">
        <v>5000</v>
      </c>
      <c r="E44" s="1">
        <v>500</v>
      </c>
      <c r="F44" s="1">
        <v>600</v>
      </c>
      <c r="G44" s="1">
        <v>875</v>
      </c>
      <c r="H44" s="1">
        <v>925</v>
      </c>
      <c r="I44" s="40"/>
      <c r="J44" s="1">
        <v>3</v>
      </c>
      <c r="K44" s="1">
        <v>0</v>
      </c>
      <c r="L44" s="1" t="e">
        <f>VLOOKUP($C$8,$B$43:$H$48,J44)</f>
        <v>#N/A</v>
      </c>
    </row>
    <row r="45" spans="2:12" hidden="1" x14ac:dyDescent="0.25">
      <c r="B45" s="15">
        <v>1945</v>
      </c>
      <c r="C45" s="15">
        <v>1959</v>
      </c>
      <c r="D45" s="25">
        <v>5000</v>
      </c>
      <c r="E45" s="1">
        <v>575</v>
      </c>
      <c r="F45" s="1">
        <v>700</v>
      </c>
      <c r="G45" s="1">
        <v>875</v>
      </c>
      <c r="H45" s="8">
        <v>5000</v>
      </c>
      <c r="I45" s="40"/>
      <c r="J45" s="1">
        <v>4</v>
      </c>
      <c r="K45" s="1">
        <v>800</v>
      </c>
      <c r="L45" s="1" t="e">
        <f>VLOOKUP($C$8,$B$43:$H$48,J45)</f>
        <v>#N/A</v>
      </c>
    </row>
    <row r="46" spans="2:12" hidden="1" x14ac:dyDescent="0.25">
      <c r="B46" s="15">
        <v>1960</v>
      </c>
      <c r="C46" s="15">
        <v>1974</v>
      </c>
      <c r="D46" s="25">
        <v>5000</v>
      </c>
      <c r="E46" s="1">
        <v>575</v>
      </c>
      <c r="F46" s="1">
        <v>675</v>
      </c>
      <c r="G46" s="1">
        <v>775</v>
      </c>
      <c r="H46" s="8">
        <v>5000</v>
      </c>
      <c r="I46" s="40"/>
      <c r="J46" s="1">
        <v>5</v>
      </c>
      <c r="K46" s="1">
        <v>1200</v>
      </c>
      <c r="L46" s="1" t="e">
        <f>VLOOKUP($C$8,$B$43:$H$48,J46)</f>
        <v>#N/A</v>
      </c>
    </row>
    <row r="47" spans="2:12" hidden="1" x14ac:dyDescent="0.25">
      <c r="B47" s="15">
        <v>1975</v>
      </c>
      <c r="C47" s="15">
        <v>1994</v>
      </c>
      <c r="D47" s="25">
        <v>5000</v>
      </c>
      <c r="E47" s="1">
        <v>550</v>
      </c>
      <c r="F47" s="1">
        <v>725</v>
      </c>
      <c r="G47" s="1">
        <v>875</v>
      </c>
      <c r="H47" s="1">
        <v>1175</v>
      </c>
      <c r="I47" s="40"/>
      <c r="J47" s="1">
        <v>6</v>
      </c>
      <c r="K47" s="1">
        <v>1800</v>
      </c>
      <c r="L47" s="1" t="e">
        <f>VLOOKUP($C$8,$B$43:$H$48,J47)</f>
        <v>#N/A</v>
      </c>
    </row>
    <row r="48" spans="2:12" hidden="1" x14ac:dyDescent="0.25">
      <c r="B48" s="15">
        <v>1995</v>
      </c>
      <c r="C48" s="15">
        <v>2020</v>
      </c>
      <c r="D48" s="25">
        <v>5000</v>
      </c>
      <c r="E48" s="8">
        <v>5000</v>
      </c>
      <c r="F48" s="1">
        <v>725</v>
      </c>
      <c r="G48" s="1">
        <v>900</v>
      </c>
      <c r="H48" s="1">
        <v>950</v>
      </c>
      <c r="I48" s="40"/>
      <c r="J48" s="1">
        <v>7</v>
      </c>
      <c r="K48" s="1">
        <v>2500</v>
      </c>
      <c r="L48" s="1" t="e">
        <f>VLOOKUP($C$8,$B$43:$H$48,J48)</f>
        <v>#N/A</v>
      </c>
    </row>
    <row r="49" spans="2:12" hidden="1" x14ac:dyDescent="0.25">
      <c r="B49" s="15"/>
      <c r="C49" s="15"/>
      <c r="D49" s="15"/>
      <c r="I49" s="40"/>
    </row>
    <row r="50" spans="2:12" hidden="1" x14ac:dyDescent="0.25">
      <c r="B50" s="15"/>
      <c r="C50" s="15"/>
      <c r="D50" s="15"/>
      <c r="I50" s="40"/>
    </row>
    <row r="51" spans="2:12" hidden="1" x14ac:dyDescent="0.25">
      <c r="B51" s="15"/>
      <c r="C51" s="15"/>
      <c r="D51" s="15"/>
      <c r="I51" s="40"/>
    </row>
    <row r="52" spans="2:12" hidden="1" x14ac:dyDescent="0.25">
      <c r="B52" s="24" t="s">
        <v>47</v>
      </c>
      <c r="C52" s="15"/>
      <c r="D52" s="15"/>
      <c r="I52" s="40"/>
    </row>
    <row r="53" spans="2:12" hidden="1" x14ac:dyDescent="0.25">
      <c r="B53" s="15"/>
      <c r="C53" s="15"/>
      <c r="D53" s="15" t="s">
        <v>30</v>
      </c>
      <c r="I53" s="40"/>
    </row>
    <row r="54" spans="2:12" hidden="1" x14ac:dyDescent="0.25">
      <c r="B54" s="15" t="s">
        <v>31</v>
      </c>
      <c r="C54" s="15"/>
      <c r="D54" s="15" t="s">
        <v>24</v>
      </c>
      <c r="E54" s="1" t="s">
        <v>25</v>
      </c>
      <c r="F54" s="1" t="s">
        <v>26</v>
      </c>
      <c r="G54" s="1" t="s">
        <v>27</v>
      </c>
      <c r="H54" s="1" t="s">
        <v>28</v>
      </c>
      <c r="I54" s="40"/>
      <c r="K54" s="1" t="s">
        <v>29</v>
      </c>
    </row>
    <row r="55" spans="2:12" hidden="1" x14ac:dyDescent="0.25">
      <c r="B55" s="15">
        <v>0</v>
      </c>
      <c r="C55" s="15">
        <v>1944</v>
      </c>
      <c r="D55" s="25">
        <v>1</v>
      </c>
      <c r="E55" s="1">
        <v>58</v>
      </c>
      <c r="F55" s="1">
        <v>47</v>
      </c>
      <c r="G55" s="1">
        <v>38</v>
      </c>
      <c r="H55" s="8">
        <v>1</v>
      </c>
      <c r="I55" s="40"/>
      <c r="J55" s="1">
        <v>3</v>
      </c>
      <c r="K55" s="1">
        <v>0</v>
      </c>
      <c r="L55" s="1" t="e">
        <f>VLOOKUP($C$8,$B$54:$H$59,J55)</f>
        <v>#N/A</v>
      </c>
    </row>
    <row r="56" spans="2:12" hidden="1" x14ac:dyDescent="0.25">
      <c r="B56" s="15">
        <v>1945</v>
      </c>
      <c r="C56" s="15">
        <v>1959</v>
      </c>
      <c r="D56" s="25">
        <v>1</v>
      </c>
      <c r="E56" s="1">
        <v>60</v>
      </c>
      <c r="F56" s="1">
        <v>48</v>
      </c>
      <c r="G56" s="1">
        <v>37</v>
      </c>
      <c r="H56" s="8">
        <v>1</v>
      </c>
      <c r="I56" s="40"/>
      <c r="J56" s="1">
        <v>4</v>
      </c>
      <c r="K56" s="1">
        <v>800</v>
      </c>
      <c r="L56" s="1" t="e">
        <f>VLOOKUP($C$8,$B$54:$H$59,J56)</f>
        <v>#N/A</v>
      </c>
    </row>
    <row r="57" spans="2:12" hidden="1" x14ac:dyDescent="0.25">
      <c r="B57" s="15">
        <v>1960</v>
      </c>
      <c r="C57" s="15">
        <v>1974</v>
      </c>
      <c r="D57" s="25">
        <v>1</v>
      </c>
      <c r="E57" s="1">
        <v>63</v>
      </c>
      <c r="F57" s="1">
        <v>48</v>
      </c>
      <c r="G57" s="1">
        <v>40</v>
      </c>
      <c r="H57" s="8">
        <v>1</v>
      </c>
      <c r="I57" s="40"/>
      <c r="J57" s="1">
        <v>5</v>
      </c>
      <c r="K57" s="1">
        <v>1200</v>
      </c>
      <c r="L57" s="1" t="e">
        <f>VLOOKUP($C$8,$B$54:$H$59,J57)</f>
        <v>#N/A</v>
      </c>
    </row>
    <row r="58" spans="2:12" hidden="1" x14ac:dyDescent="0.25">
      <c r="B58" s="15">
        <v>1975</v>
      </c>
      <c r="C58" s="15">
        <v>1994</v>
      </c>
      <c r="D58" s="25">
        <v>1</v>
      </c>
      <c r="E58" s="1">
        <v>58</v>
      </c>
      <c r="F58" s="1">
        <v>47</v>
      </c>
      <c r="G58" s="1">
        <v>40</v>
      </c>
      <c r="H58" s="1">
        <v>31</v>
      </c>
      <c r="I58" s="40"/>
      <c r="J58" s="1">
        <v>6</v>
      </c>
      <c r="K58" s="1">
        <v>1800</v>
      </c>
      <c r="L58" s="1" t="e">
        <f>VLOOKUP($C$8,$B$54:$H$59,J58)</f>
        <v>#N/A</v>
      </c>
    </row>
    <row r="59" spans="2:12" hidden="1" x14ac:dyDescent="0.25">
      <c r="B59" s="15">
        <v>1995</v>
      </c>
      <c r="C59" s="15">
        <v>2020</v>
      </c>
      <c r="D59" s="25">
        <v>1</v>
      </c>
      <c r="E59" s="8">
        <v>1</v>
      </c>
      <c r="F59" s="1">
        <v>47</v>
      </c>
      <c r="G59" s="1">
        <v>38</v>
      </c>
      <c r="H59" s="1">
        <v>33</v>
      </c>
      <c r="I59" s="40"/>
      <c r="J59" s="1">
        <v>7</v>
      </c>
      <c r="K59" s="1">
        <v>2500</v>
      </c>
      <c r="L59" s="1" t="e">
        <f>VLOOKUP($C$8,$B$54:$H$59,J59)</f>
        <v>#N/A</v>
      </c>
    </row>
    <row r="60" spans="2:12" hidden="1" x14ac:dyDescent="0.25">
      <c r="B60" s="15"/>
      <c r="C60" s="15"/>
      <c r="D60" s="15"/>
      <c r="I60" s="40"/>
    </row>
    <row r="61" spans="2:12" hidden="1" x14ac:dyDescent="0.25">
      <c r="B61" s="15"/>
      <c r="C61" s="15"/>
      <c r="D61" s="15"/>
      <c r="I61" s="40"/>
    </row>
    <row r="62" spans="2:12" hidden="1" x14ac:dyDescent="0.25">
      <c r="B62" s="15"/>
      <c r="C62" s="15"/>
      <c r="D62" s="15"/>
      <c r="I62" s="40"/>
    </row>
    <row r="63" spans="2:12" hidden="1" x14ac:dyDescent="0.25">
      <c r="B63" s="24" t="s">
        <v>48</v>
      </c>
      <c r="C63" s="15"/>
      <c r="D63" s="15"/>
      <c r="I63" s="40"/>
    </row>
    <row r="64" spans="2:12" hidden="1" x14ac:dyDescent="0.25">
      <c r="B64" s="15"/>
      <c r="C64" s="15"/>
      <c r="D64" s="15" t="s">
        <v>8</v>
      </c>
      <c r="I64" s="40"/>
    </row>
    <row r="65" spans="2:12" hidden="1" x14ac:dyDescent="0.25">
      <c r="B65" s="15" t="s">
        <v>6</v>
      </c>
      <c r="C65" s="15">
        <v>0</v>
      </c>
      <c r="D65" s="15" t="s">
        <v>49</v>
      </c>
      <c r="E65" s="1" t="s">
        <v>50</v>
      </c>
      <c r="F65" s="1" t="s">
        <v>51</v>
      </c>
      <c r="G65" s="1" t="s">
        <v>52</v>
      </c>
      <c r="H65" s="1" t="s">
        <v>53</v>
      </c>
      <c r="I65" s="40"/>
      <c r="K65" s="1" t="s">
        <v>29</v>
      </c>
    </row>
    <row r="66" spans="2:12" hidden="1" x14ac:dyDescent="0.25">
      <c r="B66" s="15">
        <v>0</v>
      </c>
      <c r="C66" s="15">
        <v>1944</v>
      </c>
      <c r="D66" s="25">
        <v>5000</v>
      </c>
      <c r="E66" s="40">
        <v>1075</v>
      </c>
      <c r="F66" s="40">
        <v>1200</v>
      </c>
      <c r="G66" s="40">
        <v>1200</v>
      </c>
      <c r="H66" s="25">
        <v>5000</v>
      </c>
      <c r="I66" s="39"/>
      <c r="J66" s="1">
        <v>3</v>
      </c>
      <c r="K66" s="1">
        <v>0</v>
      </c>
      <c r="L66" s="1" t="e">
        <f>VLOOKUP($C$8,$B$65:$H$70,J66)</f>
        <v>#N/A</v>
      </c>
    </row>
    <row r="67" spans="2:12" hidden="1" x14ac:dyDescent="0.25">
      <c r="B67" s="15">
        <v>1945</v>
      </c>
      <c r="C67" s="15">
        <v>1959</v>
      </c>
      <c r="D67" s="39">
        <v>975</v>
      </c>
      <c r="E67" s="40">
        <v>1175</v>
      </c>
      <c r="F67" s="40">
        <v>1200</v>
      </c>
      <c r="G67" s="40">
        <v>1175</v>
      </c>
      <c r="H67" s="25">
        <v>5000</v>
      </c>
      <c r="I67" s="39"/>
      <c r="J67" s="1">
        <v>4</v>
      </c>
      <c r="K67" s="1">
        <v>1800</v>
      </c>
      <c r="L67" s="1" t="e">
        <f>VLOOKUP($C$8,$B$65:$H$70,J67)</f>
        <v>#N/A</v>
      </c>
    </row>
    <row r="68" spans="2:12" hidden="1" x14ac:dyDescent="0.25">
      <c r="B68" s="15">
        <v>1960</v>
      </c>
      <c r="C68" s="15">
        <v>1974</v>
      </c>
      <c r="D68" s="39">
        <v>1175</v>
      </c>
      <c r="E68" s="40">
        <v>1200</v>
      </c>
      <c r="F68" s="40">
        <v>1200</v>
      </c>
      <c r="G68" s="40">
        <v>1175</v>
      </c>
      <c r="H68" s="25">
        <v>5000</v>
      </c>
      <c r="I68" s="39"/>
      <c r="J68" s="1">
        <v>5</v>
      </c>
      <c r="K68" s="1">
        <v>2400</v>
      </c>
      <c r="L68" s="1" t="e">
        <f>VLOOKUP($C$8,$B$65:$H$70,J68)</f>
        <v>#N/A</v>
      </c>
    </row>
    <row r="69" spans="2:12" hidden="1" x14ac:dyDescent="0.25">
      <c r="B69" s="15">
        <v>1975</v>
      </c>
      <c r="C69" s="15">
        <v>1994</v>
      </c>
      <c r="D69" s="25">
        <v>5000</v>
      </c>
      <c r="E69" s="40">
        <v>1100</v>
      </c>
      <c r="F69" s="40">
        <v>1200</v>
      </c>
      <c r="G69" s="40">
        <v>1200</v>
      </c>
      <c r="H69" s="40">
        <v>1200</v>
      </c>
      <c r="I69" s="40"/>
      <c r="J69" s="1">
        <v>6</v>
      </c>
      <c r="K69" s="1">
        <v>3000</v>
      </c>
      <c r="L69" s="1" t="e">
        <f>VLOOKUP($C$8,$B$65:$H$70,J69)</f>
        <v>#N/A</v>
      </c>
    </row>
    <row r="70" spans="2:12" hidden="1" x14ac:dyDescent="0.25">
      <c r="B70" s="15">
        <v>1995</v>
      </c>
      <c r="C70" s="15">
        <v>2020</v>
      </c>
      <c r="D70" s="25">
        <v>5000</v>
      </c>
      <c r="E70" s="25">
        <v>5000</v>
      </c>
      <c r="F70" s="40">
        <v>1200</v>
      </c>
      <c r="G70" s="40">
        <v>1200</v>
      </c>
      <c r="H70" s="40">
        <v>1200</v>
      </c>
      <c r="I70" s="40"/>
      <c r="J70" s="1">
        <v>7</v>
      </c>
      <c r="K70" s="1">
        <v>4000</v>
      </c>
      <c r="L70" s="1" t="e">
        <f>VLOOKUP($C$8,$B$65:$H$70,J70)</f>
        <v>#N/A</v>
      </c>
    </row>
    <row r="71" spans="2:12" hidden="1" x14ac:dyDescent="0.25">
      <c r="B71" s="15"/>
      <c r="C71" s="15"/>
      <c r="D71" s="15"/>
      <c r="I71" s="40"/>
    </row>
    <row r="72" spans="2:12" hidden="1" x14ac:dyDescent="0.25">
      <c r="B72" s="15"/>
      <c r="C72" s="15"/>
      <c r="D72" s="15"/>
      <c r="I72" s="40"/>
    </row>
    <row r="73" spans="2:12" hidden="1" x14ac:dyDescent="0.25">
      <c r="B73" s="24" t="s">
        <v>54</v>
      </c>
      <c r="C73" s="15"/>
      <c r="D73" s="15"/>
      <c r="I73" s="40"/>
    </row>
    <row r="74" spans="2:12" hidden="1" x14ac:dyDescent="0.25">
      <c r="B74" s="15"/>
      <c r="C74" s="15"/>
      <c r="D74" s="15" t="s">
        <v>30</v>
      </c>
      <c r="I74" s="40"/>
    </row>
    <row r="75" spans="2:12" hidden="1" x14ac:dyDescent="0.25">
      <c r="B75" s="15" t="s">
        <v>31</v>
      </c>
      <c r="C75" s="15">
        <v>0</v>
      </c>
      <c r="D75" s="15" t="s">
        <v>49</v>
      </c>
      <c r="E75" s="1" t="s">
        <v>50</v>
      </c>
      <c r="F75" s="1" t="s">
        <v>51</v>
      </c>
      <c r="G75" s="1" t="s">
        <v>52</v>
      </c>
      <c r="H75" s="1" t="s">
        <v>53</v>
      </c>
      <c r="I75" s="40"/>
      <c r="K75" s="1" t="s">
        <v>29</v>
      </c>
    </row>
    <row r="76" spans="2:12" hidden="1" x14ac:dyDescent="0.25">
      <c r="B76" s="15">
        <v>0</v>
      </c>
      <c r="C76" s="15">
        <v>1944</v>
      </c>
      <c r="D76">
        <v>32</v>
      </c>
      <c r="E76">
        <v>26</v>
      </c>
      <c r="F76">
        <v>23</v>
      </c>
      <c r="G76">
        <v>20</v>
      </c>
      <c r="H76" s="8">
        <v>1</v>
      </c>
      <c r="I76" s="40"/>
      <c r="J76" s="1">
        <v>3</v>
      </c>
      <c r="K76" s="1">
        <v>0</v>
      </c>
      <c r="L76" s="1" t="e">
        <f>VLOOKUP($C$8,$B$75:$H$80,J76)</f>
        <v>#N/A</v>
      </c>
    </row>
    <row r="77" spans="2:12" hidden="1" x14ac:dyDescent="0.25">
      <c r="B77" s="15">
        <v>1945</v>
      </c>
      <c r="C77" s="15">
        <v>1959</v>
      </c>
      <c r="D77">
        <v>33</v>
      </c>
      <c r="E77">
        <v>28</v>
      </c>
      <c r="F77">
        <v>23</v>
      </c>
      <c r="G77">
        <v>22</v>
      </c>
      <c r="H77" s="8">
        <v>1</v>
      </c>
      <c r="I77" s="40"/>
      <c r="J77" s="1">
        <v>4</v>
      </c>
      <c r="K77" s="1">
        <v>1800</v>
      </c>
      <c r="L77" s="1" t="e">
        <f>VLOOKUP($C$8,$B$75:$H$80,J77)</f>
        <v>#N/A</v>
      </c>
    </row>
    <row r="78" spans="2:12" hidden="1" x14ac:dyDescent="0.25">
      <c r="B78" s="15">
        <v>1960</v>
      </c>
      <c r="C78" s="15">
        <v>1974</v>
      </c>
      <c r="D78">
        <v>33</v>
      </c>
      <c r="E78">
        <v>28</v>
      </c>
      <c r="F78">
        <v>22</v>
      </c>
      <c r="G78">
        <v>20</v>
      </c>
      <c r="H78" s="8">
        <v>1</v>
      </c>
      <c r="I78" s="40"/>
      <c r="J78" s="1">
        <v>5</v>
      </c>
      <c r="K78" s="1">
        <v>2400</v>
      </c>
      <c r="L78" s="1" t="e">
        <f>VLOOKUP($C$8,$B$75:$H$80,J78)</f>
        <v>#N/A</v>
      </c>
    </row>
    <row r="79" spans="2:12" hidden="1" x14ac:dyDescent="0.25">
      <c r="B79" s="15">
        <v>1975</v>
      </c>
      <c r="C79" s="15">
        <v>1994</v>
      </c>
      <c r="D79" s="8">
        <v>1</v>
      </c>
      <c r="E79">
        <v>28</v>
      </c>
      <c r="F79">
        <v>23</v>
      </c>
      <c r="G79">
        <v>20</v>
      </c>
      <c r="H79">
        <v>16</v>
      </c>
      <c r="I79" s="40"/>
      <c r="J79" s="1">
        <v>6</v>
      </c>
      <c r="K79" s="1">
        <v>3000</v>
      </c>
      <c r="L79" s="1" t="e">
        <f>VLOOKUP($C$8,$B$75:$H$80,J79)</f>
        <v>#N/A</v>
      </c>
    </row>
    <row r="80" spans="2:12" hidden="1" x14ac:dyDescent="0.25">
      <c r="B80" s="15">
        <v>1995</v>
      </c>
      <c r="C80" s="15">
        <v>2020</v>
      </c>
      <c r="D80" s="8">
        <v>1</v>
      </c>
      <c r="E80" s="8">
        <v>1</v>
      </c>
      <c r="F80">
        <v>21</v>
      </c>
      <c r="G80">
        <v>20</v>
      </c>
      <c r="H80">
        <v>17</v>
      </c>
      <c r="I80" s="40"/>
      <c r="J80" s="1">
        <v>7</v>
      </c>
      <c r="K80" s="1">
        <v>4000</v>
      </c>
      <c r="L80" s="1" t="e">
        <f>VLOOKUP($C$8,$B$75:$H$80,J80)</f>
        <v>#N/A</v>
      </c>
    </row>
    <row r="81" spans="2:5" hidden="1" x14ac:dyDescent="0.25">
      <c r="B81" s="15"/>
      <c r="C81" s="15"/>
      <c r="D81" s="15"/>
    </row>
    <row r="82" spans="2:5" hidden="1" x14ac:dyDescent="0.25">
      <c r="B82" s="15"/>
      <c r="C82" s="15"/>
      <c r="D82" s="15"/>
    </row>
    <row r="83" spans="2:5" hidden="1" x14ac:dyDescent="0.25">
      <c r="B83" s="15"/>
      <c r="C83" s="15"/>
      <c r="D83" s="15"/>
    </row>
    <row r="84" spans="2:5" hidden="1" x14ac:dyDescent="0.25">
      <c r="B84" s="26" t="s">
        <v>32</v>
      </c>
      <c r="C84" s="27" t="s">
        <v>33</v>
      </c>
      <c r="D84" s="28" t="s">
        <v>34</v>
      </c>
      <c r="E84" s="9" t="s">
        <v>35</v>
      </c>
    </row>
    <row r="85" spans="2:5" hidden="1" x14ac:dyDescent="0.25">
      <c r="B85" s="29" t="s">
        <v>36</v>
      </c>
      <c r="C85" s="30"/>
      <c r="D85" s="31" t="s">
        <v>37</v>
      </c>
      <c r="E85" s="12" t="s">
        <v>38</v>
      </c>
    </row>
    <row r="86" spans="2:5" ht="26.25" hidden="1" x14ac:dyDescent="0.25">
      <c r="B86" s="29" t="s">
        <v>39</v>
      </c>
      <c r="C86" s="29"/>
      <c r="D86" s="31" t="s">
        <v>37</v>
      </c>
      <c r="E86" s="12" t="s">
        <v>40</v>
      </c>
    </row>
    <row r="87" spans="2:5" ht="51.75" hidden="1" x14ac:dyDescent="0.25">
      <c r="B87" s="29" t="s">
        <v>41</v>
      </c>
      <c r="C87" s="29"/>
      <c r="D87" s="31"/>
      <c r="E87" s="12" t="s">
        <v>42</v>
      </c>
    </row>
    <row r="88" spans="2:5" ht="39" hidden="1" x14ac:dyDescent="0.25">
      <c r="B88" s="29" t="s">
        <v>44</v>
      </c>
      <c r="C88" s="30">
        <v>43675</v>
      </c>
      <c r="D88" s="31" t="s">
        <v>37</v>
      </c>
      <c r="E88" s="12" t="s">
        <v>43</v>
      </c>
    </row>
    <row r="89" spans="2:5" hidden="1" x14ac:dyDescent="0.25">
      <c r="B89" s="29" t="s">
        <v>55</v>
      </c>
      <c r="C89" s="30">
        <v>43809</v>
      </c>
      <c r="D89" s="31" t="s">
        <v>56</v>
      </c>
      <c r="E89" s="12" t="s">
        <v>57</v>
      </c>
    </row>
    <row r="90" spans="2:5" hidden="1" x14ac:dyDescent="0.25">
      <c r="B90" s="10"/>
      <c r="C90" s="11"/>
      <c r="D90" s="12"/>
      <c r="E90" s="12"/>
    </row>
    <row r="91" spans="2:5" hidden="1" x14ac:dyDescent="0.25">
      <c r="B91" s="10"/>
      <c r="C91" s="13"/>
      <c r="D91" s="14"/>
      <c r="E91" s="14"/>
    </row>
  </sheetData>
  <sheetProtection algorithmName="SHA-512" hashValue="mMv2flMM+ClN7SfVzQ7I5CD/fokTLUXyII4B82Blv3EXdq2gHxjATgWLJ4apboa1gt/pYtJDozNNvIZ4bELJmQ==" saltValue="wJztMkoCnhBQLEdcTZN3tQ==" spinCount="100000" sheet="1" selectLockedCells="1"/>
  <mergeCells count="5">
    <mergeCell ref="B3:D3"/>
    <mergeCell ref="B4:D4"/>
    <mergeCell ref="C15:D15"/>
    <mergeCell ref="C17:D17"/>
    <mergeCell ref="B20:D20"/>
  </mergeCells>
  <hyperlinks>
    <hyperlink ref="D8" r:id="rId1"/>
    <hyperlink ref="D9" r:id="rId2"/>
  </hyperlinks>
  <pageMargins left="0.7" right="0.7" top="0.75" bottom="0.75" header="0.3" footer="0.3"/>
  <pageSetup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63382A0A79A418737E6B92DCBBB6B" ma:contentTypeVersion="10" ma:contentTypeDescription="Create a new document." ma:contentTypeScope="" ma:versionID="5fa3a3494ea34fd65320fa910b854024">
  <xsd:schema xmlns:xsd="http://www.w3.org/2001/XMLSchema" xmlns:xs="http://www.w3.org/2001/XMLSchema" xmlns:p="http://schemas.microsoft.com/office/2006/metadata/properties" xmlns:ns2="9e3d4e4c-5ca0-483f-9c97-4f81a8e63c54" xmlns:ns3="1b413dd3-9c6a-4715-aefc-7e93495610bb" targetNamespace="http://schemas.microsoft.com/office/2006/metadata/properties" ma:root="true" ma:fieldsID="21efe14ab8ee90e9518ba5f91c7e3903" ns2:_="" ns3:_="">
    <xsd:import namespace="9e3d4e4c-5ca0-483f-9c97-4f81a8e63c54"/>
    <xsd:import namespace="1b413dd3-9c6a-4715-aefc-7e9349561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d4e4c-5ca0-483f-9c97-4f81a8e63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13dd3-9c6a-4715-aefc-7e9349561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9DEF2D-BAFD-450A-825F-7455E3A70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3d4e4c-5ca0-483f-9c97-4f81a8e63c54"/>
    <ds:schemaRef ds:uri="1b413dd3-9c6a-4715-aefc-7e93495610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CCBFF-3EC8-4DB4-81E9-B8D51EC3D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01CC1-4F36-45A0-9CB7-2D792B124F6C}">
  <ds:schemaRefs>
    <ds:schemaRef ds:uri="http://schemas.microsoft.com/office/2006/metadata/properties"/>
    <ds:schemaRef ds:uri="1b413dd3-9c6a-4715-aefc-7e93495610bb"/>
    <ds:schemaRef ds:uri="9e3d4e4c-5ca0-483f-9c97-4f81a8e63c5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</vt:lpstr>
      <vt:lpstr>A!Print_Area</vt:lpstr>
      <vt:lpstr>Sheet1!Print_Area</vt:lpstr>
    </vt:vector>
  </TitlesOfParts>
  <Manager/>
  <Company>Cedar Falls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Hein</dc:creator>
  <cp:keywords/>
  <dc:description/>
  <cp:lastModifiedBy>Tiffany Bohlen</cp:lastModifiedBy>
  <cp:revision/>
  <cp:lastPrinted>2019-12-09T13:55:42Z</cp:lastPrinted>
  <dcterms:created xsi:type="dcterms:W3CDTF">2019-07-16T12:14:25Z</dcterms:created>
  <dcterms:modified xsi:type="dcterms:W3CDTF">2020-06-08T19:44:58Z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0x01010078063382A0A79A418737E6B92DCBBB6B</vt:lpwstr>
  </property>
</Properties>
</file>